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D:\Mes données\Dropbox\2020_pinarello_ApE\final draft\bioRxiv\"/>
    </mc:Choice>
  </mc:AlternateContent>
  <xr:revisionPtr revIDLastSave="0" documentId="13_ncr:1_{1375E4F1-5129-4383-B9A9-7E2B860DB512}" xr6:coauthVersionLast="37" xr6:coauthVersionMax="37" xr10:uidLastSave="{00000000-0000-0000-0000-000000000000}"/>
  <bookViews>
    <workbookView xWindow="0" yWindow="0" windowWidth="23040" windowHeight="8772" xr2:uid="{C38368E2-857A-4633-A307-6FADF23AD4F6}"/>
  </bookViews>
  <sheets>
    <sheet name="Feuil1" sheetId="1" r:id="rId1"/>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8" i="1" l="1"/>
  <c r="L47" i="1"/>
  <c r="L46" i="1"/>
  <c r="K48" i="1"/>
  <c r="K47" i="1"/>
  <c r="K46" i="1"/>
  <c r="K45" i="1"/>
  <c r="I4" i="1" l="1"/>
  <c r="H4" i="1"/>
  <c r="G4" i="1"/>
  <c r="F4" i="1"/>
  <c r="E4" i="1"/>
  <c r="H23" i="1" l="1"/>
  <c r="H22" i="1"/>
  <c r="I22" i="1" s="1"/>
  <c r="J22" i="1" s="1"/>
  <c r="H21" i="1"/>
  <c r="H20" i="1"/>
  <c r="H19" i="1"/>
  <c r="G17" i="1"/>
  <c r="F17" i="1"/>
  <c r="G16" i="1"/>
  <c r="F16" i="1"/>
  <c r="G15" i="1"/>
  <c r="F15" i="1"/>
  <c r="G14" i="1"/>
  <c r="F14" i="1"/>
  <c r="G13" i="1"/>
  <c r="F13" i="1"/>
  <c r="H13" i="1" s="1"/>
  <c r="H15" i="1" l="1"/>
  <c r="M45" i="1" s="1"/>
  <c r="I19" i="1"/>
  <c r="J19" i="1" s="1"/>
  <c r="I20" i="1"/>
  <c r="J20" i="1" s="1"/>
  <c r="H16" i="1"/>
  <c r="I16" i="1" s="1"/>
  <c r="J16" i="1" s="1"/>
  <c r="I21" i="1"/>
  <c r="J21" i="1" s="1"/>
  <c r="I13" i="1"/>
  <c r="J13" i="1" s="1"/>
  <c r="I23" i="1"/>
  <c r="J23" i="1" s="1"/>
  <c r="H17" i="1"/>
  <c r="H14" i="1"/>
  <c r="M48" i="1" l="1"/>
  <c r="M46" i="1"/>
  <c r="M47" i="1"/>
  <c r="I14" i="1"/>
  <c r="J14" i="1" s="1"/>
  <c r="I15" i="1"/>
  <c r="J15" i="1" s="1"/>
  <c r="M17" i="1" s="1"/>
  <c r="I17" i="1"/>
  <c r="J17" i="1" s="1"/>
  <c r="M15" i="1"/>
  <c r="N15" i="1"/>
  <c r="N17" i="1"/>
  <c r="N18" i="1" l="1"/>
  <c r="M18" i="1"/>
  <c r="N16" i="1"/>
  <c r="M16" i="1"/>
</calcChain>
</file>

<file path=xl/sharedStrings.xml><?xml version="1.0" encoding="utf-8"?>
<sst xmlns="http://schemas.openxmlformats.org/spreadsheetml/2006/main" count="53" uniqueCount="46">
  <si>
    <t>Strain Gardel passage 38</t>
  </si>
  <si>
    <t xml:space="preserve">log 10 (number of bacteria) </t>
  </si>
  <si>
    <t xml:space="preserve">Reliability score prediction by CELLO 2.5 software of the subcellular localization of the native E. ruminantium Ape protein, from the protein sequence, accession number CAI27575.1. </t>
  </si>
  <si>
    <t xml:space="preserve">Protein structure prediction accomplished using I-TASSER and view was generated by MacPyMol </t>
  </si>
  <si>
    <t>Bacterial quantification performed at lysis stage by qPCR sol1 after chondroitinase treatment at three different concentration. Fold-change (FC) obtained by calculating the bacterial amount differential for each condition compared to the condition without treatment and represented as 2-ΔΔCt.</t>
  </si>
  <si>
    <t>hours post infection (hpi)</t>
  </si>
  <si>
    <t>standard deviation</t>
  </si>
  <si>
    <t>% of labelled cells</t>
  </si>
  <si>
    <t>Different concentrations of rApe tagged with GFP were incubated with BAEC. Adherence of GFP-rApe to prefixed BAEC was evaluated by flow cytometry. Fluorescent-labelled cells quantified by flow cytometry are represented in % for each concentration point. Auto-fluorescence was evaluated with cells without recombinant protein.</t>
  </si>
  <si>
    <t>protein rApE quantity in µg</t>
  </si>
  <si>
    <t>The antibody response to Ape during vaccination kinetic was tested by ELISA. Antibody response was detected by ELISA titers (optical density at 450 nm). Shown are representative results from five vaccinated goats. #614: goat vaccinated with an attenuated vaccine. #915: goat vaccinated with an inactivated vaccine. The time (in weeks) post-vaccination is indicated. Goats vaccinated with inactivated vaccine were also challenged for resistance to E. ruminantium Gardel strain seven weeks post vaccination.</t>
  </si>
  <si>
    <t>weeks post vaccination</t>
  </si>
  <si>
    <t>ELISA titer (OD)</t>
  </si>
  <si>
    <t>goat #915</t>
  </si>
  <si>
    <t>goat #614</t>
  </si>
  <si>
    <t>A_E. ruminantium sigmoïdal growth curve determined by qPCR targeting pCS20 region and represented as log 10 along the cycle of development</t>
  </si>
  <si>
    <t>B_Transcript levels determined from 24, 48, 72 and 120 hpi by qRTPCR targeting ERGA_CDS_01230 gene. Levels normalized by the quantity of bacteria measured by qPCR Sol1 and the ratio compared to 96 hpi, allowing fold-change (FC) determination, expressed as log 2. Values at each time point are the means +/- standard deviations for 2 biological replicates. Gp38 is for E. ruminantium Gardel strain, passage #38 (virulent strain).</t>
  </si>
  <si>
    <t>E. ruminantium Gardel passage 38</t>
  </si>
  <si>
    <t>copy number of ERGA_CDS_01230 cDNA</t>
  </si>
  <si>
    <t>copy number of sol1 gene</t>
  </si>
  <si>
    <t>copy number of ERGA_CDS_01230 cDNA/ copy number sol1</t>
  </si>
  <si>
    <t>FC (/96h)</t>
  </si>
  <si>
    <t>log2 (FC)</t>
  </si>
  <si>
    <t>hpi</t>
  </si>
  <si>
    <t>log2 (FC) average</t>
  </si>
  <si>
    <t>A</t>
  </si>
  <si>
    <t>undet</t>
  </si>
  <si>
    <t>B</t>
  </si>
  <si>
    <t>C</t>
  </si>
  <si>
    <t>D</t>
  </si>
  <si>
    <t>BAEC cells + infection</t>
  </si>
  <si>
    <t>BAEC cells + chondroitinase 0,2U/mL</t>
  </si>
  <si>
    <t>BAEC cells + chondroitinase 0,4U/mL</t>
  </si>
  <si>
    <t>BAEC cells + chondroitinase 0,9U/mL</t>
  </si>
  <si>
    <t>BAEC cells + chondroitinase 0,2U/mL + infection</t>
  </si>
  <si>
    <t>BAEC cells + chondroitinase 0,4U/mL + infection</t>
  </si>
  <si>
    <t>BAEC cells + chondroitinase 0,9U/mL + infection</t>
  </si>
  <si>
    <t>BAEC cells (no treatment/ no infection)</t>
  </si>
  <si>
    <t>not tested</t>
  </si>
  <si>
    <t>Experimental plan plate</t>
  </si>
  <si>
    <t>Ct values obtained by QPCR sol1</t>
  </si>
  <si>
    <t>1st replicate</t>
  </si>
  <si>
    <t>2nd replicate</t>
  </si>
  <si>
    <t>2-ΔΔCt</t>
  </si>
  <si>
    <t>ΔΔCt</t>
  </si>
  <si>
    <t>ΔCt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</si>
</sst>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1"/>
      <color theme="1"/>
      <name val="Calibri"/>
      <family val="2"/>
      <scheme val="minor"/>
    </font>
    <font>
      <i/>
      <sz val="11"/>
      <color theme="1"/>
      <name val="Calibri"/>
      <family val="2"/>
      <scheme val="minor"/>
    </font>
    <font>
      <b/>
      <sz val="11"/>
      <color theme="1"/>
      <name val="Calibri"/>
      <family val="2"/>
      <scheme val="minor"/>
    </font>
    <font>
      <sz val="11"/>
      <color theme="1"/>
      <name val="Calibri"/>
      <family val="2"/>
    </font>
    <font>
      <u/>
      <sz val="11"/>
      <color rgb="FF000000"/>
      <name val="Calibri"/>
      <family val="2"/>
    </font>
    <font>
      <b/>
      <sz val="11"/>
      <color theme="1"/>
      <name val="Calibri"/>
      <family val="2"/>
    </font>
    <font>
      <u/>
      <sz val="11"/>
      <color theme="1"/>
      <name val="Calibri"/>
      <family val="2"/>
      <scheme val="minor"/>
    </font>
    <font>
      <u/>
      <sz val="11"/>
      <color theme="1"/>
      <name val="Calibri"/>
      <family val="2"/>
    </font>
  </fonts>
  <fills count="3">
    <fill>
      <patternFill patternType="none"/>
    </fill>
    <fill>
      <patternFill patternType="gray125"/>
    </fill>
    <fill>
      <patternFill patternType="solid">
        <fgColor theme="0"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s>
  <cellStyleXfs count="1">
    <xf numFmtId="0" fontId="0" fillId="0" borderId="0"/>
  </cellStyleXfs>
  <cellXfs count="37">
    <xf numFmtId="0" fontId="0" fillId="0" borderId="0" xfId="0"/>
    <xf numFmtId="0" fontId="0" fillId="0" borderId="0" xfId="0"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0" fillId="0" borderId="0" xfId="0" applyAlignment="1">
      <alignment horizontal="left" vertical="center" wrapText="1"/>
    </xf>
    <xf numFmtId="0" fontId="1" fillId="0" borderId="0" xfId="0" applyFont="1" applyAlignment="1">
      <alignment horizontal="left" vertical="center" wrapText="1"/>
    </xf>
    <xf numFmtId="2"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left" vertical="center" wrapText="1"/>
    </xf>
    <xf numFmtId="0" fontId="0" fillId="0" borderId="1" xfId="0" applyBorder="1" applyAlignment="1">
      <alignment horizontal="center" vertical="center" wrapText="1"/>
    </xf>
    <xf numFmtId="0" fontId="1" fillId="0" borderId="0" xfId="0" applyFont="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3" fillId="0" borderId="0" xfId="0" applyFont="1" applyFill="1" applyBorder="1"/>
    <xf numFmtId="0" fontId="3" fillId="0" borderId="0" xfId="0" applyFont="1" applyFill="1" applyBorder="1" applyAlignment="1">
      <alignment horizontal="center"/>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Alignment="1">
      <alignment horizontal="center" vertical="center" wrapText="1"/>
    </xf>
    <xf numFmtId="165"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Border="1" applyAlignment="1">
      <alignment horizontal="center" vertical="center" wrapText="1"/>
    </xf>
    <xf numFmtId="0" fontId="0" fillId="0" borderId="5" xfId="0" applyBorder="1" applyAlignment="1">
      <alignment horizontal="left" vertical="center" wrapText="1"/>
    </xf>
    <xf numFmtId="0" fontId="4" fillId="0" borderId="6" xfId="0" applyFont="1" applyFill="1" applyBorder="1" applyAlignment="1">
      <alignment horizontal="center"/>
    </xf>
    <xf numFmtId="0" fontId="0" fillId="0" borderId="6" xfId="0" applyFill="1" applyBorder="1" applyAlignment="1">
      <alignment horizontal="left" vertical="center" wrapText="1"/>
    </xf>
    <xf numFmtId="0" fontId="2" fillId="0" borderId="0" xfId="0" applyFont="1" applyBorder="1" applyAlignment="1">
      <alignment vertical="center" wrapText="1"/>
    </xf>
    <xf numFmtId="0" fontId="2" fillId="0" borderId="0" xfId="0" applyFont="1" applyAlignment="1">
      <alignmen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0" fillId="0" borderId="5" xfId="0" applyFont="1" applyBorder="1" applyAlignment="1">
      <alignment horizontal="left"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312420</xdr:colOff>
      <xdr:row>0</xdr:row>
      <xdr:rowOff>45217</xdr:rowOff>
    </xdr:from>
    <xdr:to>
      <xdr:col>2</xdr:col>
      <xdr:colOff>819150</xdr:colOff>
      <xdr:row>9</xdr:row>
      <xdr:rowOff>38100</xdr:rowOff>
    </xdr:to>
    <xdr:pic>
      <xdr:nvPicPr>
        <xdr:cNvPr id="5" name="Image 4">
          <a:extLst>
            <a:ext uri="{FF2B5EF4-FFF2-40B4-BE49-F238E27FC236}">
              <a16:creationId xmlns:a16="http://schemas.microsoft.com/office/drawing/2014/main" id="{E37B1BF5-4266-45CE-BFFE-8746AB43BB94}"/>
            </a:ext>
          </a:extLst>
        </xdr:cNvPr>
        <xdr:cNvPicPr>
          <a:picLocks noChangeAspect="1"/>
        </xdr:cNvPicPr>
      </xdr:nvPicPr>
      <xdr:blipFill>
        <a:blip xmlns:r="http://schemas.openxmlformats.org/officeDocument/2006/relationships" r:embed="rId1"/>
        <a:stretch>
          <a:fillRect/>
        </a:stretch>
      </xdr:blipFill>
      <xdr:spPr>
        <a:xfrm>
          <a:off x="312420" y="45217"/>
          <a:ext cx="2080260" cy="1791203"/>
        </a:xfrm>
        <a:prstGeom prst="rect">
          <a:avLst/>
        </a:prstGeom>
      </xdr:spPr>
    </xdr:pic>
    <xdr:clientData/>
  </xdr:twoCellAnchor>
  <xdr:twoCellAnchor editAs="oneCell">
    <xdr:from>
      <xdr:col>0</xdr:col>
      <xdr:colOff>148590</xdr:colOff>
      <xdr:row>11</xdr:row>
      <xdr:rowOff>76252</xdr:rowOff>
    </xdr:from>
    <xdr:to>
      <xdr:col>2</xdr:col>
      <xdr:colOff>837933</xdr:colOff>
      <xdr:row>21</xdr:row>
      <xdr:rowOff>131444</xdr:rowOff>
    </xdr:to>
    <xdr:pic>
      <xdr:nvPicPr>
        <xdr:cNvPr id="6" name="Image 5">
          <a:extLst>
            <a:ext uri="{FF2B5EF4-FFF2-40B4-BE49-F238E27FC236}">
              <a16:creationId xmlns:a16="http://schemas.microsoft.com/office/drawing/2014/main" id="{EBF9ACDA-7D30-4491-9AE8-A2AAE33D002E}"/>
            </a:ext>
          </a:extLst>
        </xdr:cNvPr>
        <xdr:cNvPicPr>
          <a:picLocks noChangeAspect="1"/>
        </xdr:cNvPicPr>
      </xdr:nvPicPr>
      <xdr:blipFill>
        <a:blip xmlns:r="http://schemas.openxmlformats.org/officeDocument/2006/relationships" r:embed="rId2"/>
        <a:stretch>
          <a:fillRect/>
        </a:stretch>
      </xdr:blipFill>
      <xdr:spPr>
        <a:xfrm>
          <a:off x="148590" y="2181277"/>
          <a:ext cx="2270493" cy="2026867"/>
        </a:xfrm>
        <a:prstGeom prst="rect">
          <a:avLst/>
        </a:prstGeom>
      </xdr:spPr>
    </xdr:pic>
    <xdr:clientData/>
  </xdr:twoCellAnchor>
  <xdr:twoCellAnchor editAs="oneCell">
    <xdr:from>
      <xdr:col>0</xdr:col>
      <xdr:colOff>152400</xdr:colOff>
      <xdr:row>27</xdr:row>
      <xdr:rowOff>76200</xdr:rowOff>
    </xdr:from>
    <xdr:to>
      <xdr:col>2</xdr:col>
      <xdr:colOff>931699</xdr:colOff>
      <xdr:row>30</xdr:row>
      <xdr:rowOff>152400</xdr:rowOff>
    </xdr:to>
    <xdr:pic>
      <xdr:nvPicPr>
        <xdr:cNvPr id="7" name="Image 6">
          <a:extLst>
            <a:ext uri="{FF2B5EF4-FFF2-40B4-BE49-F238E27FC236}">
              <a16:creationId xmlns:a16="http://schemas.microsoft.com/office/drawing/2014/main" id="{96186B98-6059-4EC8-8114-3581D774CC92}"/>
            </a:ext>
          </a:extLst>
        </xdr:cNvPr>
        <xdr:cNvPicPr>
          <a:picLocks noChangeAspect="1"/>
        </xdr:cNvPicPr>
      </xdr:nvPicPr>
      <xdr:blipFill>
        <a:blip xmlns:r="http://schemas.openxmlformats.org/officeDocument/2006/relationships" r:embed="rId3"/>
        <a:stretch>
          <a:fillRect/>
        </a:stretch>
      </xdr:blipFill>
      <xdr:spPr>
        <a:xfrm>
          <a:off x="152400" y="4732020"/>
          <a:ext cx="2364259" cy="1249680"/>
        </a:xfrm>
        <a:prstGeom prst="rect">
          <a:avLst/>
        </a:prstGeom>
      </xdr:spPr>
    </xdr:pic>
    <xdr:clientData/>
  </xdr:twoCellAnchor>
  <xdr:twoCellAnchor editAs="oneCell">
    <xdr:from>
      <xdr:col>0</xdr:col>
      <xdr:colOff>53340</xdr:colOff>
      <xdr:row>33</xdr:row>
      <xdr:rowOff>58262</xdr:rowOff>
    </xdr:from>
    <xdr:to>
      <xdr:col>2</xdr:col>
      <xdr:colOff>1043940</xdr:colOff>
      <xdr:row>39</xdr:row>
      <xdr:rowOff>19050</xdr:rowOff>
    </xdr:to>
    <xdr:pic>
      <xdr:nvPicPr>
        <xdr:cNvPr id="8" name="Image 7">
          <a:extLst>
            <a:ext uri="{FF2B5EF4-FFF2-40B4-BE49-F238E27FC236}">
              <a16:creationId xmlns:a16="http://schemas.microsoft.com/office/drawing/2014/main" id="{008150F0-206B-4B7F-82D4-11542705D334}"/>
            </a:ext>
          </a:extLst>
        </xdr:cNvPr>
        <xdr:cNvPicPr>
          <a:picLocks noChangeAspect="1"/>
        </xdr:cNvPicPr>
      </xdr:nvPicPr>
      <xdr:blipFill>
        <a:blip xmlns:r="http://schemas.openxmlformats.org/officeDocument/2006/relationships" r:embed="rId4"/>
        <a:stretch>
          <a:fillRect/>
        </a:stretch>
      </xdr:blipFill>
      <xdr:spPr>
        <a:xfrm>
          <a:off x="53340" y="6649562"/>
          <a:ext cx="2583180" cy="1595278"/>
        </a:xfrm>
        <a:prstGeom prst="rect">
          <a:avLst/>
        </a:prstGeom>
      </xdr:spPr>
    </xdr:pic>
    <xdr:clientData/>
  </xdr:twoCellAnchor>
  <xdr:twoCellAnchor editAs="oneCell">
    <xdr:from>
      <xdr:col>0</xdr:col>
      <xdr:colOff>47625</xdr:colOff>
      <xdr:row>43</xdr:row>
      <xdr:rowOff>3644</xdr:rowOff>
    </xdr:from>
    <xdr:to>
      <xdr:col>2</xdr:col>
      <xdr:colOff>608735</xdr:colOff>
      <xdr:row>47</xdr:row>
      <xdr:rowOff>205740</xdr:rowOff>
    </xdr:to>
    <xdr:pic>
      <xdr:nvPicPr>
        <xdr:cNvPr id="9" name="Image 8">
          <a:extLst>
            <a:ext uri="{FF2B5EF4-FFF2-40B4-BE49-F238E27FC236}">
              <a16:creationId xmlns:a16="http://schemas.microsoft.com/office/drawing/2014/main" id="{2EB99A77-F941-4B8E-918C-8DB32F09E1E7}"/>
            </a:ext>
          </a:extLst>
        </xdr:cNvPr>
        <xdr:cNvPicPr>
          <a:picLocks noChangeAspect="1"/>
        </xdr:cNvPicPr>
      </xdr:nvPicPr>
      <xdr:blipFill>
        <a:blip xmlns:r="http://schemas.openxmlformats.org/officeDocument/2006/relationships" r:embed="rId5"/>
        <a:stretch>
          <a:fillRect/>
        </a:stretch>
      </xdr:blipFill>
      <xdr:spPr>
        <a:xfrm>
          <a:off x="47625" y="11738444"/>
          <a:ext cx="2142260" cy="1863256"/>
        </a:xfrm>
        <a:prstGeom prst="rect">
          <a:avLst/>
        </a:prstGeom>
      </xdr:spPr>
    </xdr:pic>
    <xdr:clientData/>
  </xdr:twoCellAnchor>
  <xdr:twoCellAnchor editAs="oneCell">
    <xdr:from>
      <xdr:col>0</xdr:col>
      <xdr:colOff>7620</xdr:colOff>
      <xdr:row>52</xdr:row>
      <xdr:rowOff>121920</xdr:rowOff>
    </xdr:from>
    <xdr:to>
      <xdr:col>2</xdr:col>
      <xdr:colOff>991209</xdr:colOff>
      <xdr:row>61</xdr:row>
      <xdr:rowOff>57150</xdr:rowOff>
    </xdr:to>
    <xdr:pic>
      <xdr:nvPicPr>
        <xdr:cNvPr id="10" name="Image 9">
          <a:extLst>
            <a:ext uri="{FF2B5EF4-FFF2-40B4-BE49-F238E27FC236}">
              <a16:creationId xmlns:a16="http://schemas.microsoft.com/office/drawing/2014/main" id="{E3CDEB65-AA51-4956-81BB-DAD5F8B9AE62}"/>
            </a:ext>
          </a:extLst>
        </xdr:cNvPr>
        <xdr:cNvPicPr>
          <a:picLocks noChangeAspect="1"/>
        </xdr:cNvPicPr>
      </xdr:nvPicPr>
      <xdr:blipFill>
        <a:blip xmlns:r="http://schemas.openxmlformats.org/officeDocument/2006/relationships" r:embed="rId6"/>
        <a:stretch>
          <a:fillRect/>
        </a:stretch>
      </xdr:blipFill>
      <xdr:spPr>
        <a:xfrm>
          <a:off x="7620" y="11506200"/>
          <a:ext cx="2568549" cy="1752600"/>
        </a:xfrm>
        <a:prstGeom prst="rect">
          <a:avLst/>
        </a:prstGeom>
      </xdr:spPr>
    </xdr:pic>
    <xdr:clientData/>
  </xdr:twoCellAnchor>
  <xdr:twoCellAnchor editAs="oneCell">
    <xdr:from>
      <xdr:col>0</xdr:col>
      <xdr:colOff>68580</xdr:colOff>
      <xdr:row>63</xdr:row>
      <xdr:rowOff>38100</xdr:rowOff>
    </xdr:from>
    <xdr:to>
      <xdr:col>2</xdr:col>
      <xdr:colOff>1049877</xdr:colOff>
      <xdr:row>69</xdr:row>
      <xdr:rowOff>815340</xdr:rowOff>
    </xdr:to>
    <xdr:pic>
      <xdr:nvPicPr>
        <xdr:cNvPr id="11" name="Image 10">
          <a:extLst>
            <a:ext uri="{FF2B5EF4-FFF2-40B4-BE49-F238E27FC236}">
              <a16:creationId xmlns:a16="http://schemas.microsoft.com/office/drawing/2014/main" id="{DB90CBAC-24E9-4400-A494-078D750944DD}"/>
            </a:ext>
          </a:extLst>
        </xdr:cNvPr>
        <xdr:cNvPicPr>
          <a:picLocks noChangeAspect="1"/>
        </xdr:cNvPicPr>
      </xdr:nvPicPr>
      <xdr:blipFill>
        <a:blip xmlns:r="http://schemas.openxmlformats.org/officeDocument/2006/relationships" r:embed="rId7"/>
        <a:stretch>
          <a:fillRect/>
        </a:stretch>
      </xdr:blipFill>
      <xdr:spPr>
        <a:xfrm>
          <a:off x="68580" y="14287500"/>
          <a:ext cx="2571972" cy="188214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EEE9C-275C-457A-BFAD-F03037554287}">
  <dimension ref="D2:R70"/>
  <sheetViews>
    <sheetView tabSelected="1" topLeftCell="A28" workbookViewId="0">
      <selection activeCell="L49" sqref="L49"/>
    </sheetView>
  </sheetViews>
  <sheetFormatPr baseColWidth="10" defaultRowHeight="14.4" x14ac:dyDescent="0.3"/>
  <cols>
    <col min="1" max="2" width="11.5546875" style="1"/>
    <col min="3" max="3" width="15.77734375" style="1" customWidth="1"/>
    <col min="4" max="4" width="20.33203125" style="1" customWidth="1"/>
    <col min="5" max="5" width="23.6640625" style="1" customWidth="1"/>
    <col min="6" max="7" width="20.33203125" style="1" customWidth="1"/>
    <col min="8" max="8" width="23.5546875" style="1" customWidth="1"/>
    <col min="9" max="9" width="16.6640625" style="1" customWidth="1"/>
    <col min="10" max="10" width="12.44140625" style="1" bestFit="1" customWidth="1"/>
    <col min="11" max="12" width="11.5546875" style="1"/>
    <col min="13" max="14" width="15" style="1" customWidth="1"/>
    <col min="15" max="16384" width="11.5546875" style="1"/>
  </cols>
  <sheetData>
    <row r="2" spans="4:14" ht="13.2" customHeight="1" x14ac:dyDescent="0.3">
      <c r="D2" s="10" t="s">
        <v>0</v>
      </c>
      <c r="E2" s="10" t="s">
        <v>5</v>
      </c>
      <c r="F2" s="10"/>
      <c r="G2" s="10"/>
      <c r="H2" s="10"/>
      <c r="I2" s="10"/>
    </row>
    <row r="3" spans="4:14" x14ac:dyDescent="0.3">
      <c r="D3" s="10"/>
      <c r="E3" s="3">
        <v>24</v>
      </c>
      <c r="F3" s="3">
        <v>48</v>
      </c>
      <c r="G3" s="3">
        <v>72</v>
      </c>
      <c r="H3" s="3">
        <v>96</v>
      </c>
      <c r="I3" s="3">
        <v>120</v>
      </c>
    </row>
    <row r="4" spans="4:14" x14ac:dyDescent="0.3">
      <c r="D4" s="2" t="s">
        <v>1</v>
      </c>
      <c r="E4" s="4">
        <f>LOG(6979,10)</f>
        <v>3.8437931983259124</v>
      </c>
      <c r="F4" s="4">
        <f>LOG(17791,10)</f>
        <v>4.2502003596789901</v>
      </c>
      <c r="G4" s="4">
        <f>LOG(277841,10)</f>
        <v>5.4437963334098907</v>
      </c>
      <c r="H4" s="4">
        <f>LOG(1232006,10)</f>
        <v>6.0906128228937844</v>
      </c>
      <c r="I4" s="4">
        <f>LOG(1476297,10)</f>
        <v>6.169173737219861</v>
      </c>
    </row>
    <row r="6" spans="4:14" ht="34.799999999999997" customHeight="1" x14ac:dyDescent="0.3">
      <c r="D6" s="11" t="s">
        <v>15</v>
      </c>
      <c r="E6" s="11"/>
      <c r="F6" s="11"/>
      <c r="G6" s="11"/>
      <c r="H6" s="11"/>
      <c r="I6" s="11"/>
    </row>
    <row r="7" spans="4:14" ht="12" customHeight="1" x14ac:dyDescent="0.3">
      <c r="D7" s="6"/>
      <c r="E7" s="6"/>
      <c r="F7" s="6"/>
      <c r="G7" s="6"/>
      <c r="H7" s="6"/>
      <c r="I7" s="6"/>
    </row>
    <row r="8" spans="4:14" ht="12" customHeight="1" x14ac:dyDescent="0.3">
      <c r="D8" s="6"/>
      <c r="E8" s="6"/>
      <c r="F8" s="6"/>
      <c r="G8" s="6"/>
      <c r="H8" s="6"/>
      <c r="I8" s="6"/>
    </row>
    <row r="9" spans="4:14" ht="12" customHeight="1" x14ac:dyDescent="0.3">
      <c r="D9" s="6"/>
      <c r="E9" s="6"/>
      <c r="F9" s="6"/>
      <c r="G9" s="6"/>
      <c r="H9" s="6"/>
      <c r="I9" s="6"/>
    </row>
    <row r="10" spans="4:14" ht="12" customHeight="1" x14ac:dyDescent="0.3">
      <c r="D10" s="6"/>
      <c r="E10" s="6"/>
      <c r="F10" s="6"/>
      <c r="G10" s="6"/>
      <c r="H10" s="6"/>
      <c r="I10" s="6"/>
    </row>
    <row r="11" spans="4:14" s="5" customFormat="1" ht="12.6" customHeight="1" x14ac:dyDescent="0.3">
      <c r="E11" s="12" t="s">
        <v>17</v>
      </c>
      <c r="F11" s="13"/>
      <c r="G11" s="13"/>
      <c r="H11" s="13"/>
      <c r="I11" s="13"/>
      <c r="J11" s="14"/>
    </row>
    <row r="12" spans="4:14" s="5" customFormat="1" ht="48" customHeight="1" x14ac:dyDescent="0.3">
      <c r="E12" s="3" t="s">
        <v>5</v>
      </c>
      <c r="F12" s="3" t="s">
        <v>18</v>
      </c>
      <c r="G12" s="3" t="s">
        <v>19</v>
      </c>
      <c r="H12" s="3" t="s">
        <v>20</v>
      </c>
      <c r="I12" s="3" t="s">
        <v>21</v>
      </c>
      <c r="J12" s="3" t="s">
        <v>22</v>
      </c>
    </row>
    <row r="13" spans="4:14" s="5" customFormat="1" ht="12" customHeight="1" x14ac:dyDescent="0.3">
      <c r="D13" s="10" t="s">
        <v>41</v>
      </c>
      <c r="E13" s="3">
        <v>24</v>
      </c>
      <c r="F13" s="3">
        <f>5017*2</f>
        <v>10034</v>
      </c>
      <c r="G13" s="3">
        <f>3322*2</f>
        <v>6644</v>
      </c>
      <c r="H13" s="7">
        <f>F13/G13</f>
        <v>1.5102347983142685</v>
      </c>
      <c r="I13" s="7">
        <f>H13/H16</f>
        <v>4.5607045206319832</v>
      </c>
      <c r="J13" s="7">
        <f>LOG(I13,2)</f>
        <v>2.1892567037567781</v>
      </c>
    </row>
    <row r="14" spans="4:14" s="5" customFormat="1" ht="12" customHeight="1" x14ac:dyDescent="0.3">
      <c r="D14" s="10"/>
      <c r="E14" s="3">
        <v>48</v>
      </c>
      <c r="F14" s="3">
        <f>5940*2</f>
        <v>11880</v>
      </c>
      <c r="G14" s="3">
        <f>8465.01*2</f>
        <v>16930.02</v>
      </c>
      <c r="H14" s="7">
        <f>F14/G14</f>
        <v>0.7017121066602402</v>
      </c>
      <c r="I14" s="7">
        <f>H14/H16</f>
        <v>2.1190755110395698</v>
      </c>
      <c r="J14" s="7">
        <f>LOG(I14,2)</f>
        <v>1.0834349975549744</v>
      </c>
      <c r="L14" s="3" t="s">
        <v>23</v>
      </c>
      <c r="M14" s="3" t="s">
        <v>24</v>
      </c>
      <c r="N14" s="2" t="s">
        <v>6</v>
      </c>
    </row>
    <row r="15" spans="4:14" s="5" customFormat="1" ht="12" customHeight="1" x14ac:dyDescent="0.3">
      <c r="D15" s="10"/>
      <c r="E15" s="3">
        <v>72</v>
      </c>
      <c r="F15" s="3">
        <f>55734*2</f>
        <v>111468</v>
      </c>
      <c r="G15" s="3">
        <f>127643*2</f>
        <v>255286</v>
      </c>
      <c r="H15" s="7">
        <f>F15/G15</f>
        <v>0.43663969038646849</v>
      </c>
      <c r="I15" s="7">
        <f>H15/H16</f>
        <v>1.3185927195265992</v>
      </c>
      <c r="J15" s="7">
        <f>LOG(I15,2)</f>
        <v>0.39899902080284783</v>
      </c>
      <c r="L15" s="31">
        <v>24</v>
      </c>
      <c r="M15" s="32">
        <f>(J13+J19)/2</f>
        <v>2.0937197679731563</v>
      </c>
      <c r="N15" s="32">
        <f>_xlfn.STDEV.S(J13,J19)</f>
        <v>0.13510963029276521</v>
      </c>
    </row>
    <row r="16" spans="4:14" s="5" customFormat="1" ht="12" customHeight="1" x14ac:dyDescent="0.3">
      <c r="D16" s="10"/>
      <c r="E16" s="3">
        <v>96</v>
      </c>
      <c r="F16" s="3">
        <f>200508*2</f>
        <v>401016</v>
      </c>
      <c r="G16" s="3">
        <f>605507*2</f>
        <v>1211014</v>
      </c>
      <c r="H16" s="7">
        <f>F16/G16</f>
        <v>0.33114068045456124</v>
      </c>
      <c r="I16" s="7">
        <f>H16/H16</f>
        <v>1</v>
      </c>
      <c r="J16" s="7">
        <f>LOG(I16,2)</f>
        <v>0</v>
      </c>
      <c r="L16" s="31">
        <v>48</v>
      </c>
      <c r="M16" s="32">
        <f>(J14+J20)/2</f>
        <v>1.1016525148078578</v>
      </c>
      <c r="N16" s="32">
        <f t="shared" ref="N16:N17" si="0">_xlfn.STDEV.S(J14,J20)</f>
        <v>2.5763459971793315E-2</v>
      </c>
    </row>
    <row r="17" spans="4:14" s="5" customFormat="1" ht="12" customHeight="1" x14ac:dyDescent="0.3">
      <c r="D17" s="10"/>
      <c r="E17" s="3">
        <v>120</v>
      </c>
      <c r="F17" s="3">
        <f>611342*2</f>
        <v>1222684</v>
      </c>
      <c r="G17" s="3">
        <f>715827*2</f>
        <v>1431654</v>
      </c>
      <c r="H17" s="7">
        <f>F17/G17</f>
        <v>0.85403596120291636</v>
      </c>
      <c r="I17" s="7">
        <f>H17/H16</f>
        <v>2.5790729185872596</v>
      </c>
      <c r="J17" s="7">
        <f>LOG(I17,2)</f>
        <v>1.3668525632772066</v>
      </c>
      <c r="L17" s="31">
        <v>72</v>
      </c>
      <c r="M17" s="32">
        <f>(J15+J21)/2</f>
        <v>0.36499445699812827</v>
      </c>
      <c r="N17" s="32">
        <f t="shared" si="0"/>
        <v>4.8089715315215692E-2</v>
      </c>
    </row>
    <row r="18" spans="4:14" s="5" customFormat="1" ht="12" customHeight="1" x14ac:dyDescent="0.3">
      <c r="E18" s="3"/>
      <c r="F18" s="3"/>
      <c r="G18" s="3"/>
      <c r="H18" s="3"/>
      <c r="I18" s="7"/>
      <c r="J18" s="7"/>
      <c r="L18" s="31">
        <v>120</v>
      </c>
      <c r="M18" s="32">
        <f>(J17+J23)/2</f>
        <v>1.4290907812308129</v>
      </c>
      <c r="N18" s="32">
        <f>_xlfn.STDEV.S(J17,J23)</f>
        <v>8.8018131927922516E-2</v>
      </c>
    </row>
    <row r="19" spans="4:14" s="5" customFormat="1" ht="12" customHeight="1" x14ac:dyDescent="0.3">
      <c r="D19" s="10" t="s">
        <v>42</v>
      </c>
      <c r="E19" s="3">
        <v>24</v>
      </c>
      <c r="F19" s="3">
        <v>7436</v>
      </c>
      <c r="G19" s="3">
        <v>7314</v>
      </c>
      <c r="H19" s="7">
        <f>F19/G19</f>
        <v>1.0166803390757451</v>
      </c>
      <c r="I19" s="7">
        <f>H19/H22</f>
        <v>3.9949649126971942</v>
      </c>
      <c r="J19" s="7">
        <f>LOG(I19,2)</f>
        <v>1.9981828321895347</v>
      </c>
    </row>
    <row r="20" spans="4:14" s="5" customFormat="1" ht="12" customHeight="1" x14ac:dyDescent="0.3">
      <c r="D20" s="10"/>
      <c r="E20" s="3">
        <v>48</v>
      </c>
      <c r="F20" s="3">
        <v>10316</v>
      </c>
      <c r="G20" s="3">
        <v>18652</v>
      </c>
      <c r="H20" s="7">
        <f>F20/G20</f>
        <v>0.55307741797126309</v>
      </c>
      <c r="I20" s="7">
        <f>H20/H22</f>
        <v>2.1732739326984682</v>
      </c>
      <c r="J20" s="7">
        <f>LOG(I20,2)</f>
        <v>1.1198700320607409</v>
      </c>
    </row>
    <row r="21" spans="4:14" s="5" customFormat="1" ht="12" customHeight="1" x14ac:dyDescent="0.3">
      <c r="D21" s="10"/>
      <c r="E21" s="3">
        <v>72</v>
      </c>
      <c r="F21" s="3">
        <v>96162</v>
      </c>
      <c r="G21" s="3">
        <v>300396</v>
      </c>
      <c r="H21" s="7">
        <f>F21/G21</f>
        <v>0.32011744497263611</v>
      </c>
      <c r="I21" s="7">
        <f>H21/H22</f>
        <v>1.2578761597480623</v>
      </c>
      <c r="J21" s="7">
        <f>LOG(I21,2)</f>
        <v>0.33098989319340866</v>
      </c>
    </row>
    <row r="22" spans="4:14" s="5" customFormat="1" ht="12" customHeight="1" x14ac:dyDescent="0.3">
      <c r="D22" s="10"/>
      <c r="E22" s="3">
        <v>96</v>
      </c>
      <c r="F22" s="3">
        <v>318876</v>
      </c>
      <c r="G22" s="3">
        <v>1252998</v>
      </c>
      <c r="H22" s="7">
        <f>F22/G22</f>
        <v>0.25449043015232264</v>
      </c>
      <c r="I22" s="7">
        <f>H22/H22</f>
        <v>1</v>
      </c>
      <c r="J22" s="7">
        <f>LOG(I22,2)</f>
        <v>0</v>
      </c>
    </row>
    <row r="23" spans="4:14" s="5" customFormat="1" ht="12" customHeight="1" x14ac:dyDescent="0.3">
      <c r="D23" s="10"/>
      <c r="E23" s="3">
        <v>120</v>
      </c>
      <c r="F23" s="3">
        <v>1088224</v>
      </c>
      <c r="G23" s="3">
        <v>1520940</v>
      </c>
      <c r="H23" s="7">
        <f>F23/G23</f>
        <v>0.71549436532670585</v>
      </c>
      <c r="I23" s="7">
        <f>H23/H22</f>
        <v>2.811478470520302</v>
      </c>
      <c r="J23" s="7">
        <f>LOG(I23,2)</f>
        <v>1.491328999184419</v>
      </c>
    </row>
    <row r="24" spans="4:14" s="5" customFormat="1" ht="12" customHeight="1" x14ac:dyDescent="0.3">
      <c r="E24" s="6"/>
      <c r="F24" s="6"/>
      <c r="G24" s="6"/>
      <c r="H24" s="6"/>
      <c r="I24" s="6"/>
      <c r="J24" s="6"/>
    </row>
    <row r="25" spans="4:14" ht="37.799999999999997" customHeight="1" x14ac:dyDescent="0.3">
      <c r="D25" s="9" t="s">
        <v>16</v>
      </c>
      <c r="E25" s="9"/>
      <c r="F25" s="9"/>
      <c r="G25" s="9"/>
      <c r="H25" s="9"/>
      <c r="I25" s="9"/>
      <c r="J25" s="9"/>
      <c r="K25" s="9"/>
      <c r="L25" s="9"/>
      <c r="M25" s="9"/>
      <c r="N25" s="9"/>
    </row>
    <row r="28" spans="4:14" ht="63.6" customHeight="1" x14ac:dyDescent="0.3">
      <c r="D28" s="9" t="s">
        <v>2</v>
      </c>
      <c r="E28" s="9"/>
      <c r="F28" s="9"/>
      <c r="G28" s="9"/>
      <c r="H28" s="9"/>
      <c r="I28" s="9"/>
    </row>
    <row r="34" spans="4:14" ht="57.6" customHeight="1" x14ac:dyDescent="0.3">
      <c r="D34" s="9" t="s">
        <v>3</v>
      </c>
      <c r="E34" s="9"/>
      <c r="F34" s="9"/>
      <c r="G34" s="9"/>
      <c r="H34" s="9"/>
      <c r="I34" s="9"/>
    </row>
    <row r="41" spans="4:14" s="5" customFormat="1" x14ac:dyDescent="0.3">
      <c r="D41" s="15"/>
    </row>
    <row r="42" spans="4:14" s="5" customFormat="1" x14ac:dyDescent="0.3"/>
    <row r="43" spans="4:14" s="5" customFormat="1" ht="14.4" customHeight="1" x14ac:dyDescent="0.3">
      <c r="D43" s="23" t="s">
        <v>39</v>
      </c>
      <c r="E43" s="23"/>
      <c r="F43" s="23"/>
      <c r="G43" s="27"/>
      <c r="H43" s="20" t="s">
        <v>40</v>
      </c>
      <c r="I43" s="20"/>
      <c r="J43" s="20"/>
      <c r="K43" s="28"/>
      <c r="L43" s="28"/>
      <c r="M43" s="28"/>
      <c r="N43" s="28"/>
    </row>
    <row r="44" spans="4:14" s="5" customFormat="1" x14ac:dyDescent="0.3">
      <c r="D44" s="26"/>
      <c r="E44" s="33">
        <v>4</v>
      </c>
      <c r="F44" s="33">
        <v>5</v>
      </c>
      <c r="G44" s="34"/>
      <c r="H44" s="25"/>
      <c r="I44" s="35">
        <v>4</v>
      </c>
      <c r="J44" s="35">
        <v>5</v>
      </c>
      <c r="K44" s="36" t="s">
        <v>45</v>
      </c>
      <c r="L44" s="36" t="s">
        <v>44</v>
      </c>
      <c r="M44" s="36" t="s">
        <v>43</v>
      </c>
    </row>
    <row r="45" spans="4:14" s="5" customFormat="1" ht="28.8" customHeight="1" x14ac:dyDescent="0.3">
      <c r="D45" s="33" t="s">
        <v>25</v>
      </c>
      <c r="E45" s="19" t="s">
        <v>37</v>
      </c>
      <c r="F45" s="29" t="s">
        <v>30</v>
      </c>
      <c r="G45" s="24"/>
      <c r="H45" s="35" t="s">
        <v>25</v>
      </c>
      <c r="I45" s="17" t="s">
        <v>26</v>
      </c>
      <c r="J45" s="17">
        <v>19.5915</v>
      </c>
      <c r="K45" s="18">
        <f>J45-J45</f>
        <v>0</v>
      </c>
      <c r="L45" s="17"/>
      <c r="M45" s="22">
        <f>2^(-K45)</f>
        <v>1</v>
      </c>
    </row>
    <row r="46" spans="4:14" s="5" customFormat="1" ht="43.2" x14ac:dyDescent="0.3">
      <c r="D46" s="33" t="s">
        <v>27</v>
      </c>
      <c r="E46" s="30" t="s">
        <v>31</v>
      </c>
      <c r="F46" s="29" t="s">
        <v>34</v>
      </c>
      <c r="G46" s="24"/>
      <c r="H46" s="35" t="s">
        <v>27</v>
      </c>
      <c r="I46" s="17" t="s">
        <v>38</v>
      </c>
      <c r="J46" s="17">
        <v>19.271000000000001</v>
      </c>
      <c r="K46" s="18">
        <f>J46-J45</f>
        <v>-0.32049999999999912</v>
      </c>
      <c r="L46" s="18">
        <f>K46-K45</f>
        <v>-0.32049999999999912</v>
      </c>
      <c r="M46" s="21">
        <f>2^(-L46)</f>
        <v>1.2487632622809837</v>
      </c>
    </row>
    <row r="47" spans="4:14" s="5" customFormat="1" ht="43.2" x14ac:dyDescent="0.3">
      <c r="D47" s="33" t="s">
        <v>28</v>
      </c>
      <c r="E47" s="30" t="s">
        <v>32</v>
      </c>
      <c r="F47" s="29" t="s">
        <v>35</v>
      </c>
      <c r="G47" s="24"/>
      <c r="H47" s="35" t="s">
        <v>28</v>
      </c>
      <c r="I47" s="17" t="s">
        <v>38</v>
      </c>
      <c r="J47" s="18">
        <v>20.535499999999999</v>
      </c>
      <c r="K47" s="18">
        <f>J47-J45</f>
        <v>0.94399999999999906</v>
      </c>
      <c r="L47" s="18">
        <f>K47-K45</f>
        <v>0.94399999999999906</v>
      </c>
      <c r="M47" s="21">
        <f>2^(-L47)</f>
        <v>0.5197897175876397</v>
      </c>
    </row>
    <row r="48" spans="4:14" s="5" customFormat="1" ht="43.2" x14ac:dyDescent="0.3">
      <c r="D48" s="33" t="s">
        <v>29</v>
      </c>
      <c r="E48" s="30" t="s">
        <v>33</v>
      </c>
      <c r="F48" s="29" t="s">
        <v>36</v>
      </c>
      <c r="G48" s="24"/>
      <c r="H48" s="35" t="s">
        <v>29</v>
      </c>
      <c r="I48" s="17" t="s">
        <v>38</v>
      </c>
      <c r="J48" s="18">
        <v>20.377000000000002</v>
      </c>
      <c r="K48" s="18">
        <f>J48-J45</f>
        <v>0.78550000000000253</v>
      </c>
      <c r="L48" s="18">
        <f>K48-K45</f>
        <v>0.78550000000000253</v>
      </c>
      <c r="M48" s="21">
        <f>2^(-L48)</f>
        <v>0.58015085738038386</v>
      </c>
    </row>
    <row r="49" spans="4:18" s="5" customFormat="1" x14ac:dyDescent="0.3">
      <c r="H49" s="15"/>
      <c r="I49" s="15"/>
      <c r="J49" s="16"/>
      <c r="K49" s="16"/>
      <c r="L49" s="16"/>
      <c r="M49" s="16"/>
    </row>
    <row r="50" spans="4:18" s="5" customFormat="1" x14ac:dyDescent="0.3">
      <c r="D50" s="9" t="s">
        <v>4</v>
      </c>
      <c r="E50" s="9"/>
      <c r="F50" s="9"/>
      <c r="G50" s="9"/>
      <c r="H50" s="9"/>
      <c r="I50" s="9"/>
      <c r="J50" s="9"/>
      <c r="K50" s="9"/>
      <c r="L50" s="9"/>
      <c r="M50" s="9"/>
      <c r="N50" s="9"/>
      <c r="O50" s="9"/>
      <c r="P50" s="9"/>
      <c r="Q50" s="9"/>
      <c r="R50" s="9"/>
    </row>
    <row r="51" spans="4:18" s="5" customFormat="1" x14ac:dyDescent="0.3">
      <c r="D51" s="9"/>
      <c r="E51" s="9"/>
      <c r="F51" s="9"/>
      <c r="G51" s="9"/>
      <c r="H51" s="9"/>
      <c r="I51" s="9"/>
      <c r="J51" s="9"/>
      <c r="K51" s="9"/>
      <c r="L51" s="9"/>
      <c r="M51" s="9"/>
      <c r="N51" s="9"/>
      <c r="O51" s="9"/>
      <c r="P51" s="9"/>
      <c r="Q51" s="9"/>
      <c r="R51" s="9"/>
    </row>
    <row r="52" spans="4:18" s="5" customFormat="1" x14ac:dyDescent="0.3">
      <c r="H52" s="15"/>
      <c r="I52" s="15"/>
      <c r="J52" s="16"/>
      <c r="K52" s="16"/>
      <c r="L52" s="16"/>
      <c r="M52" s="16"/>
    </row>
    <row r="54" spans="4:18" ht="28.8" x14ac:dyDescent="0.3">
      <c r="D54" s="3" t="s">
        <v>9</v>
      </c>
      <c r="E54" s="3" t="s">
        <v>7</v>
      </c>
    </row>
    <row r="55" spans="4:18" x14ac:dyDescent="0.3">
      <c r="D55" s="3">
        <v>0</v>
      </c>
      <c r="E55" s="3">
        <v>0</v>
      </c>
    </row>
    <row r="56" spans="4:18" x14ac:dyDescent="0.3">
      <c r="D56" s="3">
        <v>4.4800000000000004</v>
      </c>
      <c r="E56" s="3">
        <v>11.93</v>
      </c>
    </row>
    <row r="57" spans="4:18" x14ac:dyDescent="0.3">
      <c r="D57" s="3">
        <v>8.9600000000000009</v>
      </c>
      <c r="E57" s="3">
        <v>16.13</v>
      </c>
    </row>
    <row r="58" spans="4:18" x14ac:dyDescent="0.3">
      <c r="D58" s="3">
        <v>17.920000000000002</v>
      </c>
      <c r="E58" s="3">
        <v>32.799999999999997</v>
      </c>
    </row>
    <row r="59" spans="4:18" x14ac:dyDescent="0.3">
      <c r="D59" s="3">
        <v>35.85</v>
      </c>
      <c r="E59" s="3">
        <v>43.12</v>
      </c>
    </row>
    <row r="60" spans="4:18" x14ac:dyDescent="0.3">
      <c r="D60" s="3">
        <v>71.7</v>
      </c>
      <c r="E60" s="3">
        <v>49.13</v>
      </c>
    </row>
    <row r="62" spans="4:18" ht="67.2" customHeight="1" x14ac:dyDescent="0.3">
      <c r="D62" s="9" t="s">
        <v>8</v>
      </c>
      <c r="E62" s="9"/>
      <c r="F62" s="9"/>
      <c r="G62" s="9"/>
      <c r="H62" s="9"/>
      <c r="I62" s="9"/>
    </row>
    <row r="65" spans="4:15" x14ac:dyDescent="0.3">
      <c r="D65" s="10" t="s">
        <v>12</v>
      </c>
      <c r="E65" s="10" t="s">
        <v>11</v>
      </c>
      <c r="F65" s="10"/>
      <c r="G65" s="10"/>
      <c r="H65" s="10"/>
      <c r="I65" s="10"/>
      <c r="J65" s="10"/>
      <c r="K65" s="10"/>
      <c r="L65" s="10"/>
      <c r="M65" s="10"/>
      <c r="N65" s="10"/>
      <c r="O65" s="10"/>
    </row>
    <row r="66" spans="4:15" x14ac:dyDescent="0.3">
      <c r="D66" s="10"/>
      <c r="E66" s="3">
        <v>1</v>
      </c>
      <c r="F66" s="3">
        <v>2</v>
      </c>
      <c r="G66" s="3">
        <v>3</v>
      </c>
      <c r="H66" s="3">
        <v>4</v>
      </c>
      <c r="I66" s="3">
        <v>5</v>
      </c>
      <c r="J66" s="3">
        <v>6</v>
      </c>
      <c r="K66" s="3">
        <v>7</v>
      </c>
      <c r="L66" s="3">
        <v>8</v>
      </c>
      <c r="M66" s="3">
        <v>9</v>
      </c>
      <c r="N66" s="3">
        <v>10</v>
      </c>
      <c r="O66" s="3">
        <v>11</v>
      </c>
    </row>
    <row r="67" spans="4:15" x14ac:dyDescent="0.3">
      <c r="D67" s="3" t="s">
        <v>13</v>
      </c>
      <c r="E67" s="3">
        <v>0.17899999999999999</v>
      </c>
      <c r="F67" s="8"/>
      <c r="G67" s="3">
        <v>0.16200000000000001</v>
      </c>
      <c r="H67" s="8"/>
      <c r="I67" s="3">
        <v>0.20100000000000001</v>
      </c>
      <c r="J67" s="8"/>
      <c r="K67" s="3">
        <v>0.6875</v>
      </c>
      <c r="L67" s="8"/>
      <c r="M67" s="3">
        <v>1.115</v>
      </c>
      <c r="N67" s="8"/>
      <c r="O67" s="3">
        <v>1.4369999999999998</v>
      </c>
    </row>
    <row r="68" spans="4:15" x14ac:dyDescent="0.3">
      <c r="D68" s="3" t="s">
        <v>14</v>
      </c>
      <c r="E68" s="3">
        <v>0.126</v>
      </c>
      <c r="F68" s="3">
        <v>0.129</v>
      </c>
      <c r="G68" s="3">
        <v>0.14599999999999999</v>
      </c>
      <c r="H68" s="3">
        <v>0.81699999999999995</v>
      </c>
      <c r="I68" s="3">
        <v>1.0189999999999999</v>
      </c>
      <c r="J68" s="8"/>
      <c r="K68" s="8"/>
      <c r="L68" s="8"/>
      <c r="M68" s="8"/>
      <c r="N68" s="8"/>
      <c r="O68" s="8"/>
    </row>
    <row r="70" spans="4:15" ht="91.2" customHeight="1" x14ac:dyDescent="0.3">
      <c r="D70" s="9" t="s">
        <v>10</v>
      </c>
      <c r="E70" s="9"/>
      <c r="F70" s="9"/>
      <c r="G70" s="9"/>
      <c r="H70" s="9"/>
      <c r="I70" s="9"/>
    </row>
  </sheetData>
  <mergeCells count="16">
    <mergeCell ref="D50:R51"/>
    <mergeCell ref="D43:F43"/>
    <mergeCell ref="H43:J43"/>
    <mergeCell ref="D34:I34"/>
    <mergeCell ref="D13:D17"/>
    <mergeCell ref="D19:D23"/>
    <mergeCell ref="D25:N25"/>
    <mergeCell ref="E2:I2"/>
    <mergeCell ref="D2:D3"/>
    <mergeCell ref="D6:I6"/>
    <mergeCell ref="D28:I28"/>
    <mergeCell ref="E11:J11"/>
    <mergeCell ref="D62:I62"/>
    <mergeCell ref="D70:I70"/>
    <mergeCell ref="E65:O65"/>
    <mergeCell ref="D65:D66"/>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Cirad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pinarello</dc:creator>
  <cp:lastModifiedBy>pinarello</cp:lastModifiedBy>
  <dcterms:created xsi:type="dcterms:W3CDTF">2022-02-21T16:57:38Z</dcterms:created>
  <dcterms:modified xsi:type="dcterms:W3CDTF">2022-03-09T14:06:54Z</dcterms:modified>
</cp:coreProperties>
</file>